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V:\Business\Director - Budgets\Web Info - NEEDS REVIEW\FY26 Budget Web Info\"/>
    </mc:Choice>
  </mc:AlternateContent>
  <xr:revisionPtr revIDLastSave="0" documentId="13_ncr:1_{AEFEB703-FDC2-420F-AEEC-C40EB9D6820A}" xr6:coauthVersionLast="47" xr6:coauthVersionMax="47" xr10:uidLastSave="{00000000-0000-0000-0000-000000000000}"/>
  <bookViews>
    <workbookView xWindow="28680" yWindow="-120" windowWidth="29040" windowHeight="15720" xr2:uid="{5CD68F4B-F37A-4BF7-A22F-74337429FE23}"/>
  </bookViews>
  <sheets>
    <sheet name="As of 1-1-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C12" i="1"/>
  <c r="B65" i="1" l="1"/>
  <c r="B64" i="1"/>
  <c r="D63" i="1"/>
  <c r="C63" i="1"/>
  <c r="D62" i="1"/>
  <c r="C62" i="1"/>
  <c r="D61" i="1"/>
  <c r="C61" i="1"/>
  <c r="D60" i="1"/>
  <c r="C60" i="1"/>
  <c r="D59" i="1"/>
  <c r="D64" i="1" s="1"/>
  <c r="C59" i="1"/>
  <c r="C64" i="1" s="1"/>
  <c r="D58" i="1"/>
  <c r="C58" i="1"/>
  <c r="C65" i="1" s="1"/>
  <c r="B49" i="1"/>
  <c r="B44" i="1"/>
  <c r="B39" i="1"/>
  <c r="C29" i="1"/>
  <c r="C28" i="1"/>
  <c r="C23" i="1"/>
  <c r="C22" i="1"/>
  <c r="C21" i="1"/>
  <c r="C24" i="1" s="1"/>
  <c r="D16" i="1"/>
  <c r="D17" i="1" s="1"/>
  <c r="B12" i="1"/>
  <c r="B16" i="1" s="1"/>
  <c r="B17" i="1" s="1"/>
  <c r="D11" i="1"/>
  <c r="C11" i="1"/>
  <c r="B11" i="1"/>
  <c r="D10" i="1"/>
  <c r="C10" i="1"/>
  <c r="C16" i="1" s="1"/>
  <c r="C17" i="1" s="1"/>
  <c r="B10" i="1"/>
  <c r="D6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 Fackler</author>
  </authors>
  <commentList>
    <comment ref="B13" authorId="0" shapeId="0" xr:uid="{6769C168-EB91-48E9-8A45-239EA20AC753}">
      <text>
        <r>
          <rPr>
            <b/>
            <sz val="10"/>
            <color indexed="81"/>
            <rFont val="Tahoma"/>
            <family val="2"/>
          </rPr>
          <t>EMPLOYER HEALTH RATES Effective 1/1/26:
Select an election and input the amount indicated:
Comprehensive Employee only =                                       8,496
Consumer Choice HSA Employee only =                           8,496
Comprehensive Employee plus Child(ren) =                  14,808
Consumer Choice HSA Employee plus Child(ren) =      14,808
Comprehensive Employee plus Spouse =                       17,268
Consumer Choice HSA Employee plus Spouse =           17,268
Comprehensive Family =                                                    24,672
Consumer Choice HSA Family =                                        24,672</t>
        </r>
      </text>
    </comment>
    <comment ref="C13" authorId="0" shapeId="0" xr:uid="{91ABAD82-D68B-449D-9B86-AC42DCB7C5DF}">
      <text>
        <r>
          <rPr>
            <b/>
            <sz val="10"/>
            <color indexed="81"/>
            <rFont val="Tahoma"/>
            <family val="2"/>
          </rPr>
          <t>EMPLOYER HEALTH RATES Effective 1/1/26:
Select an election and input the amount indicated:
Comprehensive Employee only =                                       8,496
Consumer Choice HSA Employee only =                           8,496
Comprehensive Employee plus Child(ren) =                  14,808
Consumer Choice HSA Employee plus Child(ren) =      14,808
Comprehensive Employee plus Spouse =                       17,268
Consumer Choice HSA Employee plus Spouse =           17,268
Comprehensive Family =                                                    24,672
Consumer Choice HSA Family =                                        24,672</t>
        </r>
      </text>
    </comment>
    <comment ref="D13" authorId="0" shapeId="0" xr:uid="{13D0FDF0-2F0F-4582-B6CB-9DEFF7D90320}">
      <text>
        <r>
          <rPr>
            <b/>
            <sz val="10"/>
            <color indexed="81"/>
            <rFont val="Tahoma"/>
            <family val="2"/>
          </rPr>
          <t>EMPLOYER HEALTH RATES Effective 1/1/26:
Select an election and input the amount indicated:
Comprehensive Employee only =                                       8,496
Consumer Choice HSA Employee only =                           8,496
Comprehensive Employee plus Child(ren) =                  14,808
Consumer Choice HSA Employee plus Child(ren) =      14,808
Comprehensive Employee plus Spouse =                       17,268
Consumer Choice HSA Employee plus Spouse =           17,268
Comprehensive Family =                                                    24,672
Consumer Choice HSA Family =                                        24,672</t>
        </r>
      </text>
    </comment>
  </commentList>
</comments>
</file>

<file path=xl/sharedStrings.xml><?xml version="1.0" encoding="utf-8"?>
<sst xmlns="http://schemas.openxmlformats.org/spreadsheetml/2006/main" count="58" uniqueCount="56">
  <si>
    <t>VSU PERSONAL SERVICES ESTIMATOR</t>
  </si>
  <si>
    <t>For Full-time 10-Month, 12-Month, or Biweekly staff</t>
  </si>
  <si>
    <r>
      <t xml:space="preserve">With GA Teachers Retirement System or TRS Rate effective </t>
    </r>
    <r>
      <rPr>
        <b/>
        <sz val="10"/>
        <color rgb="FFFF0000"/>
        <rFont val="Arial"/>
        <family val="2"/>
      </rPr>
      <t>7/1/25</t>
    </r>
  </si>
  <si>
    <t>Enter the ANNUAL Salary or Wages Estimated in the applicable blue field.  (The first column will calculate for employees with the ORP option, all others should be entered in the second column.)</t>
  </si>
  <si>
    <t>FICA Employer Expense (Calculated at 6.2% on earnings less than the maximum for 2023 of $160,200)</t>
  </si>
  <si>
    <t>FICA Medicare Employer Expense (Calculated at 1.45% on all earnings.)</t>
  </si>
  <si>
    <r>
      <t xml:space="preserve">Health insurance - Employer Expense </t>
    </r>
    <r>
      <rPr>
        <i/>
        <sz val="10"/>
        <color indexed="23"/>
        <rFont val="Arial"/>
        <family val="2"/>
      </rPr>
      <t>(Enter an election amount or leave the default, the maximum expense VSU will incur.)</t>
    </r>
  </si>
  <si>
    <t>Life insurance - Employer Expense</t>
  </si>
  <si>
    <t>Total Fringes Expense</t>
  </si>
  <si>
    <t xml:space="preserve">   TOTAL ESTIMATED EMPLOYER EXPENSE</t>
  </si>
  <si>
    <t>For extra compensation paid to a full-time employee</t>
  </si>
  <si>
    <t>Enter the Extra comp amount to be paid</t>
  </si>
  <si>
    <t>FICA Employer Expense (will be calculated at 6.2%)</t>
  </si>
  <si>
    <t>FICA Medicare Employer Expense (will be calculated at 1.45%)</t>
  </si>
  <si>
    <t xml:space="preserve">   TOTAL ESTIMATED EMPLOYER EXPENSE FOR EXTRA COMPENSATION</t>
  </si>
  <si>
    <t>For temporary or casual labor</t>
  </si>
  <si>
    <t>Enter the TOTAL pay estimated (Example:  10 hours @ $7.25/hour would be a total of $72.50)</t>
  </si>
  <si>
    <t xml:space="preserve">   TOTAL ESTIMATED EMPLOYER EXPENSE PART-TIME/TEMPORARY/CASUAL LABOR</t>
  </si>
  <si>
    <t>For Graduate Assistants or Student Assistants there are no benefits calculated.</t>
  </si>
  <si>
    <t xml:space="preserve">Student Assistants base rate is $7.25/hour or minimum wage.  </t>
  </si>
  <si>
    <t>Contact Graduate School for information regarding Graduate Assistanships</t>
  </si>
  <si>
    <t>Salary Pro Rater</t>
  </si>
  <si>
    <t>If you have an annual rate and you want to calculate a MONTHLY amount:</t>
  </si>
  <si>
    <t xml:space="preserve">    Enter the ANNUAL amount in this box:</t>
  </si>
  <si>
    <t xml:space="preserve">    ESTIMATED MONTHLY SALARY AMOUNT</t>
  </si>
  <si>
    <t>If you want to pro rate a salary based on the percentage of time:</t>
  </si>
  <si>
    <t xml:space="preserve">    Enter annual salary rate in this box</t>
  </si>
  <si>
    <t xml:space="preserve">    Enter the percent of a year applicable as a decimal in this box (i.e., 3 months = 0.25)</t>
  </si>
  <si>
    <t xml:space="preserve">    ESTIMATED SALARY EXPENSE PRORATED BY PERCENTAGE OF THE YEAR</t>
  </si>
  <si>
    <t>If you want to estimate the amount that will be paid for a specified number of months:</t>
  </si>
  <si>
    <t xml:space="preserve">    Enter the annual rate in this box</t>
  </si>
  <si>
    <t xml:space="preserve">    Enter the number of months you expect the individual to work in this box</t>
  </si>
  <si>
    <t xml:space="preserve">    ESTIMATED SALARY EXPENSE FOR THE PERIOD DEFINED</t>
  </si>
  <si>
    <t>If you need to prorate salary and fringes as a percentage of the total (for instance, when a salary and fringes will be expensed 25% to one source of funding and 75% to another source of funding):</t>
  </si>
  <si>
    <t>Enter the applicable ANNUAL amounts for salary and fringe benefits in the first, blue column on the right.  (You can use the estimator above to obtain the annual values for the fringe benefit fields.)  Enter the percentages as a decimal that is applicable to each of the sources of funding in the aqua fields in the second and third columns to the right.</t>
  </si>
  <si>
    <t>Annual values</t>
  </si>
  <si>
    <t>Funding #1          Pro-rated amounts</t>
  </si>
  <si>
    <t>Funding #2         Pro-rated amounts</t>
  </si>
  <si>
    <t xml:space="preserve">     Enter Percent of funding applicable as a decimal (i.e. 3 months = 0.25)</t>
  </si>
  <si>
    <t xml:space="preserve">     (As an example, if you are splitting a salary between two different expense account codes, put the different </t>
  </si>
  <si>
    <t xml:space="preserve">     percents in each of the two aqua boxes in the columns on the right - for a 75% / 25% split that would be 0.75 in</t>
  </si>
  <si>
    <t xml:space="preserve">     the first aqua box and 0.25 in the second aqua box.) </t>
  </si>
  <si>
    <t xml:space="preserve">     Enter Annual Salary or Wages</t>
  </si>
  <si>
    <t xml:space="preserve">     Enter FICA employer's expense (6.2% of salary or wages up to a maximum of $160200 in 2023)</t>
  </si>
  <si>
    <t xml:space="preserve">     Enter FICA Medicare employer's expense (1.45% of salary or wages)</t>
  </si>
  <si>
    <t xml:space="preserve">     Enter Retirement employer's expense 
     (ORP Effective 1/1/09 = 9.24%; TRS= 19.98% in FY24, increasing to 20.78% in FY25)</t>
  </si>
  <si>
    <t xml:space="preserve">     Enter Group Insurance employer's expense (See drop down and comments with Full-time estimator)</t>
  </si>
  <si>
    <t xml:space="preserve">     Enter Life Insurance employer's expense  ($196/year for all full-time employees currently)</t>
  </si>
  <si>
    <t xml:space="preserve">          Total Fringes on Annual Salary above</t>
  </si>
  <si>
    <t xml:space="preserve">          TOTAL EMPLOYER'S EXPENSE PRORATED BETWEEN TWO SOURCES OF FUNDING</t>
  </si>
  <si>
    <t>Retirement - Employer Expense (Calculated at either the ORP rate = 9.24%; the current TRS rate for FY26 = 21.91%; FY27 TRS Rate = 22.32%</t>
  </si>
  <si>
    <r>
      <t xml:space="preserve">With GA Teachers Retirement System or TRS Rate effective </t>
    </r>
    <r>
      <rPr>
        <b/>
        <sz val="10"/>
        <color rgb="FFFF0000"/>
        <rFont val="Arial"/>
        <family val="2"/>
      </rPr>
      <t>7/1/26</t>
    </r>
  </si>
  <si>
    <t>If you are estimating for Fiscal Year 2027 you should use the estimate with the orange header.  As of 7/1/25 we have not been notified of any change for the ORP rate.</t>
  </si>
  <si>
    <r>
      <t xml:space="preserve">With Optional Retirement Plan or ORP Rate effective </t>
    </r>
    <r>
      <rPr>
        <b/>
        <sz val="11"/>
        <color rgb="FFFF0000"/>
        <rFont val="Aptos Narrow"/>
        <family val="2"/>
        <scheme val="minor"/>
      </rPr>
      <t>7/1/25</t>
    </r>
  </si>
  <si>
    <t>Amounts below have been calculated using costs or percentages effective as of 7/1/26.</t>
  </si>
  <si>
    <t>To use the estimators below, enter requested information in the COLORED fields (blue is salary information, green is health insurance elections, aqua is for a percent of the year and yellow is other miscellaneous).  For full-time employees make a selection for insurance if known or leave the default amount which is the maximum employer expense effective 1/1/26.  For the "Salary Pro Rater" you will enter the part of the year or other time period also, see instructions below.  YOU ONLY NEED TO ENTER INFORMATION IN COLORED FIELDS, the white fields will be calculated for you based on the information you 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</si>
</sst>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5" x14ac:knownFonts="1">
    <font>
      <sz val="11"/>
      <color theme="1"/>
      <name val="Aptos Narrow"/>
      <family val="2"/>
      <scheme val="minor"/>
    </font>
    <font>
      <sz val="11"/>
      <color theme="1"/>
      <name val="Aptos Narrow"/>
      <family val="2"/>
      <scheme val="minor"/>
    </font>
    <font>
      <b/>
      <sz val="18"/>
      <name val="Arial"/>
      <family val="2"/>
    </font>
    <font>
      <sz val="10"/>
      <name val="Arial"/>
      <family val="2"/>
    </font>
    <font>
      <b/>
      <sz val="14"/>
      <name val="Arial"/>
      <family val="2"/>
    </font>
    <font>
      <b/>
      <sz val="10"/>
      <color rgb="FFFF0000"/>
      <name val="Arial"/>
      <family val="2"/>
    </font>
    <font>
      <b/>
      <sz val="10"/>
      <name val="Arial"/>
      <family val="2"/>
    </font>
    <font>
      <sz val="10"/>
      <color indexed="23"/>
      <name val="Arial"/>
      <family val="2"/>
    </font>
    <font>
      <i/>
      <sz val="10"/>
      <color indexed="23"/>
      <name val="Arial"/>
      <family val="2"/>
    </font>
    <font>
      <b/>
      <sz val="12"/>
      <name val="Arial"/>
      <family val="2"/>
    </font>
    <font>
      <b/>
      <sz val="11"/>
      <color rgb="FFFF0000"/>
      <name val="Aptos Narrow"/>
      <family val="2"/>
      <scheme val="minor"/>
    </font>
    <font>
      <b/>
      <sz val="10"/>
      <color indexed="81"/>
      <name val="Tahoma"/>
      <family val="2"/>
    </font>
    <font>
      <sz val="12"/>
      <color theme="1"/>
      <name val="Aptos Narrow"/>
      <family val="2"/>
      <scheme val="minor"/>
    </font>
    <font>
      <sz val="12"/>
      <name val="Arial"/>
      <family val="2"/>
    </font>
    <font>
      <i/>
      <sz val="11"/>
      <name val="Arial"/>
      <family val="2"/>
    </font>
  </fonts>
  <fills count="7">
    <fill>
      <patternFill patternType="none"/>
    </fill>
    <fill>
      <patternFill patternType="gray125"/>
    </fill>
    <fill>
      <patternFill patternType="solid">
        <fgColor rgb="FFFFC000"/>
        <bgColor indexed="64"/>
      </patternFill>
    </fill>
    <fill>
      <patternFill patternType="solid">
        <fgColor indexed="44"/>
        <bgColor indexed="64"/>
      </patternFill>
    </fill>
    <fill>
      <patternFill patternType="solid">
        <fgColor indexed="41"/>
        <bgColor indexed="64"/>
      </patternFill>
    </fill>
    <fill>
      <patternFill patternType="solid">
        <fgColor indexed="43"/>
        <bgColor indexed="64"/>
      </patternFill>
    </fill>
    <fill>
      <patternFill patternType="solid">
        <fgColor theme="3" tint="0.79998168889431442"/>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0">
    <xf numFmtId="0" fontId="0" fillId="0" borderId="0" xfId="0"/>
    <xf numFmtId="0" fontId="0" fillId="0" borderId="4" xfId="0" applyBorder="1"/>
    <xf numFmtId="0" fontId="4" fillId="0" borderId="1" xfId="0" applyFont="1" applyBorder="1"/>
    <xf numFmtId="0" fontId="0" fillId="0" borderId="2" xfId="0" applyBorder="1"/>
    <xf numFmtId="0" fontId="0" fillId="0" borderId="3" xfId="0" applyBorder="1"/>
    <xf numFmtId="0" fontId="0" fillId="0" borderId="1" xfId="0" applyBorder="1"/>
    <xf numFmtId="0" fontId="0" fillId="0" borderId="5" xfId="0" applyBorder="1" applyAlignment="1">
      <alignment horizontal="center" vertical="top" wrapText="1"/>
    </xf>
    <xf numFmtId="0" fontId="0" fillId="2" borderId="3" xfId="0" applyFill="1" applyBorder="1" applyAlignment="1">
      <alignment horizontal="center" vertical="top" wrapText="1"/>
    </xf>
    <xf numFmtId="0" fontId="6" fillId="0" borderId="6" xfId="0" applyFont="1" applyBorder="1" applyAlignment="1">
      <alignment wrapText="1"/>
    </xf>
    <xf numFmtId="44" fontId="0" fillId="3" borderId="7" xfId="2" applyFont="1" applyFill="1" applyBorder="1" applyProtection="1">
      <protection locked="0"/>
    </xf>
    <xf numFmtId="44" fontId="0" fillId="3" borderId="8" xfId="2" applyFont="1" applyFill="1" applyBorder="1" applyProtection="1">
      <protection locked="0"/>
    </xf>
    <xf numFmtId="0" fontId="7" fillId="0" borderId="9" xfId="0" applyFont="1" applyBorder="1"/>
    <xf numFmtId="44" fontId="0" fillId="0" borderId="0" xfId="2" applyFont="1" applyBorder="1" applyProtection="1"/>
    <xf numFmtId="44" fontId="0" fillId="0" borderId="10" xfId="2" applyFont="1" applyBorder="1" applyProtection="1"/>
    <xf numFmtId="44" fontId="0" fillId="0" borderId="0" xfId="0" applyNumberFormat="1"/>
    <xf numFmtId="44" fontId="0" fillId="0" borderId="10" xfId="0" applyNumberFormat="1" applyBorder="1"/>
    <xf numFmtId="0" fontId="7" fillId="0" borderId="9" xfId="0" applyFont="1" applyBorder="1" applyAlignment="1">
      <alignment wrapText="1"/>
    </xf>
    <xf numFmtId="0" fontId="7" fillId="0" borderId="9" xfId="0" applyFont="1" applyBorder="1" applyAlignment="1">
      <alignment vertical="center"/>
    </xf>
    <xf numFmtId="44" fontId="0" fillId="0" borderId="0" xfId="2" applyFont="1" applyBorder="1"/>
    <xf numFmtId="0" fontId="0" fillId="0" borderId="9" xfId="0" applyBorder="1"/>
    <xf numFmtId="0" fontId="0" fillId="0" borderId="10" xfId="0" applyBorder="1"/>
    <xf numFmtId="0" fontId="6" fillId="0" borderId="9" xfId="0" applyFont="1" applyBorder="1"/>
    <xf numFmtId="44" fontId="0" fillId="0" borderId="11" xfId="2" applyFont="1" applyBorder="1"/>
    <xf numFmtId="44" fontId="0" fillId="0" borderId="12" xfId="2" applyFont="1" applyBorder="1"/>
    <xf numFmtId="0" fontId="0" fillId="0" borderId="13" xfId="0" applyBorder="1"/>
    <xf numFmtId="0" fontId="0" fillId="0" borderId="14" xfId="0" applyBorder="1"/>
    <xf numFmtId="44" fontId="0" fillId="3" borderId="15" xfId="2" applyFont="1" applyFill="1" applyBorder="1" applyProtection="1">
      <protection locked="0"/>
    </xf>
    <xf numFmtId="43" fontId="0" fillId="0" borderId="0" xfId="1" applyFont="1"/>
    <xf numFmtId="44" fontId="0" fillId="0" borderId="16" xfId="2" applyFont="1" applyBorder="1"/>
    <xf numFmtId="44" fontId="0" fillId="0" borderId="17" xfId="2" applyFont="1" applyBorder="1"/>
    <xf numFmtId="44" fontId="0" fillId="0" borderId="11" xfId="0" applyNumberFormat="1" applyBorder="1"/>
    <xf numFmtId="0" fontId="9" fillId="0" borderId="1" xfId="0" applyFont="1" applyBorder="1"/>
    <xf numFmtId="0" fontId="3" fillId="0" borderId="9" xfId="0" applyFont="1" applyBorder="1"/>
    <xf numFmtId="164" fontId="0" fillId="3" borderId="5" xfId="1" applyNumberFormat="1" applyFont="1" applyFill="1" applyBorder="1" applyProtection="1">
      <protection locked="0"/>
    </xf>
    <xf numFmtId="43" fontId="0" fillId="0" borderId="18" xfId="1" applyFont="1" applyBorder="1"/>
    <xf numFmtId="43" fontId="0" fillId="0" borderId="17" xfId="1" applyFont="1" applyBorder="1"/>
    <xf numFmtId="0" fontId="0" fillId="0" borderId="17" xfId="0" applyBorder="1"/>
    <xf numFmtId="0" fontId="0" fillId="0" borderId="19" xfId="0" applyBorder="1"/>
    <xf numFmtId="0" fontId="0" fillId="4" borderId="20" xfId="0" applyFill="1" applyBorder="1" applyProtection="1">
      <protection locked="0"/>
    </xf>
    <xf numFmtId="0" fontId="0" fillId="0" borderId="18" xfId="0" applyBorder="1"/>
    <xf numFmtId="0" fontId="0" fillId="5" borderId="20" xfId="0" applyFill="1" applyBorder="1" applyProtection="1">
      <protection locked="0"/>
    </xf>
    <xf numFmtId="0" fontId="6" fillId="0" borderId="9" xfId="0" applyFont="1" applyBorder="1" applyAlignment="1">
      <alignment wrapText="1"/>
    </xf>
    <xf numFmtId="0" fontId="0" fillId="0" borderId="9" xfId="0" applyBorder="1" applyAlignment="1">
      <alignment wrapText="1"/>
    </xf>
    <xf numFmtId="0" fontId="0" fillId="0" borderId="17" xfId="0" applyBorder="1" applyAlignment="1">
      <alignment horizontal="center"/>
    </xf>
    <xf numFmtId="0" fontId="0" fillId="0" borderId="17" xfId="0" applyBorder="1" applyAlignment="1">
      <alignment horizontal="center" wrapText="1"/>
    </xf>
    <xf numFmtId="0" fontId="0" fillId="0" borderId="19" xfId="0" applyBorder="1" applyAlignment="1">
      <alignment horizontal="center" wrapText="1"/>
    </xf>
    <xf numFmtId="0" fontId="0" fillId="0" borderId="0" xfId="0" applyAlignment="1">
      <alignment horizontal="center"/>
    </xf>
    <xf numFmtId="0" fontId="0" fillId="4" borderId="21" xfId="0" applyFill="1" applyBorder="1" applyProtection="1">
      <protection locked="0"/>
    </xf>
    <xf numFmtId="0" fontId="0" fillId="4" borderId="22" xfId="0" applyFill="1" applyBorder="1" applyProtection="1">
      <protection locked="0"/>
    </xf>
    <xf numFmtId="0" fontId="0" fillId="0" borderId="10" xfId="0" applyBorder="1" applyAlignment="1">
      <alignment horizontal="center"/>
    </xf>
    <xf numFmtId="44" fontId="0" fillId="3" borderId="23" xfId="2" applyFont="1" applyFill="1" applyBorder="1" applyProtection="1">
      <protection locked="0"/>
    </xf>
    <xf numFmtId="44" fontId="0" fillId="0" borderId="24" xfId="2" applyFont="1" applyBorder="1"/>
    <xf numFmtId="44" fontId="0" fillId="0" borderId="25" xfId="2" applyFont="1" applyBorder="1"/>
    <xf numFmtId="44" fontId="0" fillId="6" borderId="26" xfId="2" applyFont="1" applyFill="1" applyBorder="1" applyProtection="1">
      <protection locked="0"/>
    </xf>
    <xf numFmtId="44" fontId="0" fillId="0" borderId="27" xfId="2" applyFont="1" applyBorder="1"/>
    <xf numFmtId="44" fontId="0" fillId="6" borderId="28" xfId="2" applyFont="1" applyFill="1" applyBorder="1" applyProtection="1">
      <protection locked="0"/>
    </xf>
    <xf numFmtId="44" fontId="0" fillId="0" borderId="20" xfId="2" applyFont="1" applyBorder="1"/>
    <xf numFmtId="44" fontId="0" fillId="0" borderId="29" xfId="2" applyFont="1" applyBorder="1"/>
    <xf numFmtId="44" fontId="0" fillId="0" borderId="22" xfId="2" applyFont="1" applyBorder="1"/>
    <xf numFmtId="44" fontId="0" fillId="0" borderId="4" xfId="2" applyFont="1" applyBorder="1"/>
    <xf numFmtId="44" fontId="0" fillId="0" borderId="14" xfId="2" applyFont="1" applyBorder="1"/>
    <xf numFmtId="0" fontId="0" fillId="0" borderId="0" xfId="0" applyAlignment="1">
      <alignment wrapText="1"/>
    </xf>
    <xf numFmtId="0" fontId="2" fillId="0" borderId="0" xfId="0" applyFont="1" applyAlignment="1">
      <alignment horizontal="center"/>
    </xf>
    <xf numFmtId="44" fontId="0" fillId="0" borderId="0" xfId="2" applyFont="1" applyFill="1" applyBorder="1" applyProtection="1">
      <protection locked="0"/>
    </xf>
    <xf numFmtId="44" fontId="0" fillId="0" borderId="10" xfId="2" applyFont="1" applyFill="1" applyBorder="1" applyProtection="1">
      <protection locked="0"/>
    </xf>
    <xf numFmtId="0" fontId="12"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0" xfId="0" applyFont="1" applyAlignment="1">
      <alignment horizontal="center"/>
    </xf>
    <xf numFmtId="0" fontId="14" fillId="0" borderId="0" xfId="0" applyFont="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7838-EEFB-41F1-96DB-92CC246D765D}">
  <dimension ref="A1:L72"/>
  <sheetViews>
    <sheetView tabSelected="1" topLeftCell="A12" zoomScale="80" zoomScaleNormal="80" workbookViewId="0">
      <selection activeCell="A12" sqref="A12"/>
    </sheetView>
  </sheetViews>
  <sheetFormatPr defaultRowHeight="15" x14ac:dyDescent="0.25"/>
  <cols>
    <col min="1" max="1" width="105.28515625" customWidth="1"/>
    <col min="2" max="2" width="17" customWidth="1"/>
    <col min="3" max="3" width="17.140625" customWidth="1"/>
    <col min="4" max="4" width="16.42578125" bestFit="1" customWidth="1"/>
  </cols>
  <sheetData>
    <row r="1" spans="1:4" ht="23.25" x14ac:dyDescent="0.35">
      <c r="A1" s="62" t="s">
        <v>0</v>
      </c>
      <c r="B1" s="62"/>
      <c r="C1" s="62"/>
      <c r="D1" s="62"/>
    </row>
    <row r="2" spans="1:4" ht="21" customHeight="1" x14ac:dyDescent="0.25">
      <c r="A2" s="68" t="s">
        <v>54</v>
      </c>
      <c r="B2" s="68"/>
      <c r="C2" s="68"/>
      <c r="D2" s="68"/>
    </row>
    <row r="3" spans="1:4" ht="30.75" customHeight="1" thickBot="1" x14ac:dyDescent="0.3">
      <c r="A3" s="69" t="s">
        <v>52</v>
      </c>
      <c r="B3" s="69"/>
      <c r="C3" s="69"/>
      <c r="D3" s="69"/>
    </row>
    <row r="4" spans="1:4" ht="64.5" customHeight="1" thickBot="1" x14ac:dyDescent="0.3">
      <c r="A4" s="65" t="s">
        <v>55</v>
      </c>
      <c r="B4" s="66"/>
      <c r="C4" s="66"/>
      <c r="D4" s="67"/>
    </row>
    <row r="5" spans="1:4" ht="11.25" customHeight="1" x14ac:dyDescent="0.25"/>
    <row r="6" spans="1:4" ht="15.75" thickBot="1" x14ac:dyDescent="0.3">
      <c r="B6" s="1"/>
    </row>
    <row r="7" spans="1:4" ht="18.75" thickBot="1" x14ac:dyDescent="0.3">
      <c r="A7" s="2" t="s">
        <v>1</v>
      </c>
      <c r="B7" s="3"/>
      <c r="C7" s="3"/>
      <c r="D7" s="4"/>
    </row>
    <row r="8" spans="1:4" ht="90.75" customHeight="1" thickBot="1" x14ac:dyDescent="0.3">
      <c r="A8" s="5"/>
      <c r="B8" s="6" t="s">
        <v>53</v>
      </c>
      <c r="C8" s="6" t="s">
        <v>2</v>
      </c>
      <c r="D8" s="7" t="s">
        <v>51</v>
      </c>
    </row>
    <row r="9" spans="1:4" ht="26.25" x14ac:dyDescent="0.25">
      <c r="A9" s="8" t="s">
        <v>3</v>
      </c>
      <c r="B9" s="9"/>
      <c r="C9" s="9"/>
      <c r="D9" s="10"/>
    </row>
    <row r="10" spans="1:4" x14ac:dyDescent="0.25">
      <c r="A10" s="11" t="s">
        <v>4</v>
      </c>
      <c r="B10" s="12">
        <f>IF(B9&lt;160200,B9*0.062,160200*0.062)</f>
        <v>0</v>
      </c>
      <c r="C10" s="12">
        <f>IF(C9&lt;160200,C9*0.062,160200*0.062)</f>
        <v>0</v>
      </c>
      <c r="D10" s="13">
        <f>IF(D9&lt;132900,D9*0.062,132900*0.062)</f>
        <v>0</v>
      </c>
    </row>
    <row r="11" spans="1:4" x14ac:dyDescent="0.25">
      <c r="A11" s="11" t="s">
        <v>5</v>
      </c>
      <c r="B11" s="12">
        <f>B9*0.0145</f>
        <v>0</v>
      </c>
      <c r="C11" s="14">
        <f>C9*0.0145</f>
        <v>0</v>
      </c>
      <c r="D11" s="15">
        <f>D9*0.0145</f>
        <v>0</v>
      </c>
    </row>
    <row r="12" spans="1:4" ht="26.25" x14ac:dyDescent="0.25">
      <c r="A12" s="16" t="s">
        <v>50</v>
      </c>
      <c r="B12" s="12">
        <f>B9*0.0924</f>
        <v>0</v>
      </c>
      <c r="C12" s="14">
        <f>C9*0.2191</f>
        <v>0</v>
      </c>
      <c r="D12" s="15">
        <f>D9*0.2232</f>
        <v>0</v>
      </c>
    </row>
    <row r="13" spans="1:4" x14ac:dyDescent="0.25">
      <c r="A13" s="17" t="s">
        <v>6</v>
      </c>
      <c r="B13" s="63">
        <v>24672</v>
      </c>
      <c r="C13" s="63">
        <v>24672</v>
      </c>
      <c r="D13" s="64">
        <v>24672</v>
      </c>
    </row>
    <row r="14" spans="1:4" x14ac:dyDescent="0.25">
      <c r="A14" s="11" t="s">
        <v>7</v>
      </c>
      <c r="B14" s="18">
        <v>227</v>
      </c>
      <c r="C14" s="14">
        <v>227</v>
      </c>
      <c r="D14" s="15">
        <v>227</v>
      </c>
    </row>
    <row r="15" spans="1:4" x14ac:dyDescent="0.25">
      <c r="A15" s="19"/>
      <c r="D15" s="20"/>
    </row>
    <row r="16" spans="1:4" x14ac:dyDescent="0.25">
      <c r="A16" s="21" t="s">
        <v>8</v>
      </c>
      <c r="B16" s="14">
        <f>SUM(B10:B14)</f>
        <v>24899</v>
      </c>
      <c r="C16" s="14">
        <f>SUM(C10:C14)</f>
        <v>24899</v>
      </c>
      <c r="D16" s="15">
        <f>SUM(D10:D14)</f>
        <v>24899</v>
      </c>
    </row>
    <row r="17" spans="1:12" ht="15.75" thickBot="1" x14ac:dyDescent="0.3">
      <c r="A17" s="21" t="s">
        <v>9</v>
      </c>
      <c r="B17" s="22">
        <f>B9+B16</f>
        <v>24899</v>
      </c>
      <c r="C17" s="22">
        <f>C9+C16</f>
        <v>24899</v>
      </c>
      <c r="D17" s="23">
        <f>D9+D16</f>
        <v>24899</v>
      </c>
    </row>
    <row r="18" spans="1:12" ht="16.5" thickTop="1" thickBot="1" x14ac:dyDescent="0.3">
      <c r="A18" s="24"/>
      <c r="B18" s="1"/>
      <c r="C18" s="1"/>
      <c r="D18" s="25"/>
    </row>
    <row r="19" spans="1:12" ht="18.75" thickBot="1" x14ac:dyDescent="0.3">
      <c r="A19" s="2" t="s">
        <v>10</v>
      </c>
      <c r="B19" s="3"/>
      <c r="C19" s="3"/>
      <c r="D19" s="4"/>
    </row>
    <row r="20" spans="1:12" ht="15.75" thickBot="1" x14ac:dyDescent="0.3">
      <c r="A20" s="21" t="s">
        <v>11</v>
      </c>
      <c r="C20" s="26"/>
      <c r="D20" s="20"/>
    </row>
    <row r="21" spans="1:12" x14ac:dyDescent="0.25">
      <c r="A21" s="11" t="s">
        <v>12</v>
      </c>
      <c r="C21" s="18">
        <f>C20*0.062</f>
        <v>0</v>
      </c>
      <c r="D21" s="20"/>
      <c r="L21" s="27"/>
    </row>
    <row r="22" spans="1:12" x14ac:dyDescent="0.25">
      <c r="A22" s="11" t="s">
        <v>13</v>
      </c>
      <c r="C22" s="18">
        <f>C20*0.0145</f>
        <v>0</v>
      </c>
      <c r="D22" s="20"/>
    </row>
    <row r="23" spans="1:12" x14ac:dyDescent="0.25">
      <c r="A23" s="21" t="s">
        <v>8</v>
      </c>
      <c r="C23" s="28">
        <f>C21+C22</f>
        <v>0</v>
      </c>
      <c r="D23" s="20"/>
    </row>
    <row r="24" spans="1:12" ht="15.75" thickBot="1" x14ac:dyDescent="0.3">
      <c r="A24" s="21" t="s">
        <v>14</v>
      </c>
      <c r="C24" s="22">
        <f>SUM(C20:C22)</f>
        <v>0</v>
      </c>
      <c r="D24" s="20"/>
    </row>
    <row r="25" spans="1:12" ht="16.5" thickTop="1" thickBot="1" x14ac:dyDescent="0.3">
      <c r="A25" s="19"/>
      <c r="B25" s="1"/>
      <c r="D25" s="20"/>
    </row>
    <row r="26" spans="1:12" ht="18.75" thickBot="1" x14ac:dyDescent="0.3">
      <c r="A26" s="2" t="s">
        <v>15</v>
      </c>
      <c r="B26" s="3"/>
      <c r="C26" s="3"/>
      <c r="D26" s="4"/>
    </row>
    <row r="27" spans="1:12" ht="15.75" thickBot="1" x14ac:dyDescent="0.3">
      <c r="A27" s="21" t="s">
        <v>16</v>
      </c>
      <c r="C27" s="26"/>
      <c r="D27" s="20"/>
    </row>
    <row r="28" spans="1:12" x14ac:dyDescent="0.25">
      <c r="A28" s="11" t="s">
        <v>13</v>
      </c>
      <c r="C28" s="29">
        <f>C27*0.0145</f>
        <v>0</v>
      </c>
      <c r="D28" s="20"/>
    </row>
    <row r="29" spans="1:12" ht="15.75" thickBot="1" x14ac:dyDescent="0.3">
      <c r="A29" s="21" t="s">
        <v>17</v>
      </c>
      <c r="C29" s="30">
        <f>SUM(C27:C28)</f>
        <v>0</v>
      </c>
      <c r="D29" s="20"/>
    </row>
    <row r="30" spans="1:12" ht="16.5" thickTop="1" thickBot="1" x14ac:dyDescent="0.3">
      <c r="A30" s="19"/>
      <c r="B30" s="1"/>
      <c r="D30" s="20"/>
    </row>
    <row r="31" spans="1:12" ht="16.5" thickBot="1" x14ac:dyDescent="0.3">
      <c r="A31" s="31" t="s">
        <v>18</v>
      </c>
      <c r="B31" s="3"/>
      <c r="C31" s="3"/>
      <c r="D31" s="4"/>
    </row>
    <row r="32" spans="1:12" x14ac:dyDescent="0.25">
      <c r="A32" s="32" t="s">
        <v>19</v>
      </c>
      <c r="D32" s="20"/>
    </row>
    <row r="33" spans="1:4" x14ac:dyDescent="0.25">
      <c r="A33" s="32" t="s">
        <v>20</v>
      </c>
      <c r="D33" s="20"/>
    </row>
    <row r="34" spans="1:4" ht="15.75" thickBot="1" x14ac:dyDescent="0.3">
      <c r="A34" s="24"/>
      <c r="B34" s="1"/>
      <c r="C34" s="1"/>
      <c r="D34" s="25"/>
    </row>
    <row r="35" spans="1:4" ht="15.75" thickBot="1" x14ac:dyDescent="0.3"/>
    <row r="36" spans="1:4" ht="18.75" thickBot="1" x14ac:dyDescent="0.3">
      <c r="A36" s="2" t="s">
        <v>21</v>
      </c>
      <c r="B36" s="3"/>
      <c r="C36" s="3"/>
      <c r="D36" s="4"/>
    </row>
    <row r="37" spans="1:4" ht="15.75" thickBot="1" x14ac:dyDescent="0.3">
      <c r="A37" s="21" t="s">
        <v>22</v>
      </c>
      <c r="D37" s="20"/>
    </row>
    <row r="38" spans="1:4" ht="15.75" thickBot="1" x14ac:dyDescent="0.3">
      <c r="A38" s="19" t="s">
        <v>23</v>
      </c>
      <c r="B38" s="33"/>
      <c r="D38" s="20"/>
    </row>
    <row r="39" spans="1:4" x14ac:dyDescent="0.25">
      <c r="A39" s="21" t="s">
        <v>24</v>
      </c>
      <c r="B39" s="18">
        <f>B38/12</f>
        <v>0</v>
      </c>
      <c r="D39" s="20"/>
    </row>
    <row r="40" spans="1:4" x14ac:dyDescent="0.25">
      <c r="A40" s="34"/>
      <c r="B40" s="35"/>
      <c r="C40" s="36"/>
      <c r="D40" s="37"/>
    </row>
    <row r="41" spans="1:4" ht="15.75" thickBot="1" x14ac:dyDescent="0.3">
      <c r="A41" s="21" t="s">
        <v>25</v>
      </c>
      <c r="D41" s="20"/>
    </row>
    <row r="42" spans="1:4" ht="15.75" thickBot="1" x14ac:dyDescent="0.3">
      <c r="A42" s="19" t="s">
        <v>26</v>
      </c>
      <c r="B42" s="33"/>
      <c r="D42" s="20"/>
    </row>
    <row r="43" spans="1:4" x14ac:dyDescent="0.25">
      <c r="A43" s="19" t="s">
        <v>27</v>
      </c>
      <c r="B43" s="38"/>
      <c r="D43" s="20"/>
    </row>
    <row r="44" spans="1:4" x14ac:dyDescent="0.25">
      <c r="A44" s="21" t="s">
        <v>28</v>
      </c>
      <c r="B44" s="18">
        <f>(B42*B43)</f>
        <v>0</v>
      </c>
      <c r="D44" s="20"/>
    </row>
    <row r="45" spans="1:4" x14ac:dyDescent="0.25">
      <c r="A45" s="39"/>
      <c r="B45" s="36"/>
      <c r="C45" s="36"/>
      <c r="D45" s="37"/>
    </row>
    <row r="46" spans="1:4" ht="15.75" thickBot="1" x14ac:dyDescent="0.3">
      <c r="A46" s="21" t="s">
        <v>29</v>
      </c>
      <c r="D46" s="20"/>
    </row>
    <row r="47" spans="1:4" ht="15.75" thickBot="1" x14ac:dyDescent="0.3">
      <c r="A47" s="19" t="s">
        <v>30</v>
      </c>
      <c r="B47" s="33"/>
      <c r="D47" s="20"/>
    </row>
    <row r="48" spans="1:4" x14ac:dyDescent="0.25">
      <c r="A48" s="19" t="s">
        <v>31</v>
      </c>
      <c r="B48" s="40"/>
      <c r="D48" s="20"/>
    </row>
    <row r="49" spans="1:4" x14ac:dyDescent="0.25">
      <c r="A49" s="21" t="s">
        <v>32</v>
      </c>
      <c r="B49" s="18">
        <f>(B47/12)*B48</f>
        <v>0</v>
      </c>
      <c r="D49" s="20"/>
    </row>
    <row r="50" spans="1:4" x14ac:dyDescent="0.25">
      <c r="A50" s="39"/>
      <c r="B50" s="36"/>
      <c r="C50" s="36"/>
      <c r="D50" s="37"/>
    </row>
    <row r="51" spans="1:4" ht="26.25" x14ac:dyDescent="0.25">
      <c r="A51" s="41" t="s">
        <v>33</v>
      </c>
      <c r="D51" s="20"/>
    </row>
    <row r="52" spans="1:4" ht="45" x14ac:dyDescent="0.25">
      <c r="A52" s="42" t="s">
        <v>34</v>
      </c>
      <c r="B52" s="43" t="s">
        <v>35</v>
      </c>
      <c r="C52" s="44" t="s">
        <v>36</v>
      </c>
      <c r="D52" s="45" t="s">
        <v>37</v>
      </c>
    </row>
    <row r="53" spans="1:4" x14ac:dyDescent="0.25">
      <c r="A53" s="19"/>
      <c r="B53" s="46"/>
      <c r="D53" s="20"/>
    </row>
    <row r="54" spans="1:4" x14ac:dyDescent="0.25">
      <c r="A54" s="32" t="s">
        <v>38</v>
      </c>
      <c r="B54" s="46"/>
      <c r="C54" s="47">
        <v>0</v>
      </c>
      <c r="D54" s="48">
        <v>0</v>
      </c>
    </row>
    <row r="55" spans="1:4" x14ac:dyDescent="0.25">
      <c r="A55" s="19" t="s">
        <v>39</v>
      </c>
      <c r="B55" s="46"/>
      <c r="C55" s="46"/>
      <c r="D55" s="49"/>
    </row>
    <row r="56" spans="1:4" x14ac:dyDescent="0.25">
      <c r="A56" s="19" t="s">
        <v>40</v>
      </c>
      <c r="B56" s="46"/>
      <c r="C56" s="46"/>
      <c r="D56" s="49"/>
    </row>
    <row r="57" spans="1:4" ht="15.75" thickBot="1" x14ac:dyDescent="0.3">
      <c r="A57" s="19" t="s">
        <v>41</v>
      </c>
      <c r="B57" s="46"/>
      <c r="C57" s="46"/>
      <c r="D57" s="49"/>
    </row>
    <row r="58" spans="1:4" x14ac:dyDescent="0.25">
      <c r="A58" s="19" t="s">
        <v>42</v>
      </c>
      <c r="B58" s="50"/>
      <c r="C58" s="51">
        <f t="shared" ref="C58:C63" si="0">B58*$C$54</f>
        <v>0</v>
      </c>
      <c r="D58" s="52">
        <f t="shared" ref="D58:D63" si="1">B58*$D$54</f>
        <v>0</v>
      </c>
    </row>
    <row r="59" spans="1:4" x14ac:dyDescent="0.25">
      <c r="A59" s="19" t="s">
        <v>43</v>
      </c>
      <c r="B59" s="53"/>
      <c r="C59" s="18">
        <f>B59*$C$54</f>
        <v>0</v>
      </c>
      <c r="D59" s="54">
        <f t="shared" si="1"/>
        <v>0</v>
      </c>
    </row>
    <row r="60" spans="1:4" x14ac:dyDescent="0.25">
      <c r="A60" s="19" t="s">
        <v>44</v>
      </c>
      <c r="B60" s="53"/>
      <c r="C60" s="18">
        <f t="shared" si="0"/>
        <v>0</v>
      </c>
      <c r="D60" s="54">
        <f t="shared" si="1"/>
        <v>0</v>
      </c>
    </row>
    <row r="61" spans="1:4" ht="30" x14ac:dyDescent="0.25">
      <c r="A61" s="42" t="s">
        <v>45</v>
      </c>
      <c r="B61" s="53"/>
      <c r="C61" s="18">
        <f>B61*$C$54</f>
        <v>0</v>
      </c>
      <c r="D61" s="54">
        <f t="shared" si="1"/>
        <v>0</v>
      </c>
    </row>
    <row r="62" spans="1:4" x14ac:dyDescent="0.25">
      <c r="A62" s="19" t="s">
        <v>46</v>
      </c>
      <c r="B62" s="53"/>
      <c r="C62" s="18">
        <f t="shared" si="0"/>
        <v>0</v>
      </c>
      <c r="D62" s="54">
        <f t="shared" si="1"/>
        <v>0</v>
      </c>
    </row>
    <row r="63" spans="1:4" ht="15.75" thickBot="1" x14ac:dyDescent="0.3">
      <c r="A63" s="19" t="s">
        <v>47</v>
      </c>
      <c r="B63" s="55"/>
      <c r="C63" s="18">
        <f t="shared" si="0"/>
        <v>0</v>
      </c>
      <c r="D63" s="54">
        <f t="shared" si="1"/>
        <v>0</v>
      </c>
    </row>
    <row r="64" spans="1:4" x14ac:dyDescent="0.25">
      <c r="A64" s="19" t="s">
        <v>48</v>
      </c>
      <c r="B64" s="56">
        <f>SUM(B59:B63)</f>
        <v>0</v>
      </c>
      <c r="C64" s="57">
        <f>SUM(C59:C63)</f>
        <v>0</v>
      </c>
      <c r="D64" s="58">
        <f>SUM(D59:D63)</f>
        <v>0</v>
      </c>
    </row>
    <row r="65" spans="1:4" x14ac:dyDescent="0.25">
      <c r="A65" s="21" t="s">
        <v>49</v>
      </c>
      <c r="B65" s="56">
        <f>SUM(B58:B63)</f>
        <v>0</v>
      </c>
      <c r="C65" s="57">
        <f>SUM(C58:C63)</f>
        <v>0</v>
      </c>
      <c r="D65" s="58">
        <f>SUM(D58:D63)</f>
        <v>0</v>
      </c>
    </row>
    <row r="66" spans="1:4" ht="15.75" thickBot="1" x14ac:dyDescent="0.3">
      <c r="A66" s="24"/>
      <c r="B66" s="59"/>
      <c r="C66" s="59"/>
      <c r="D66" s="60"/>
    </row>
    <row r="72" spans="1:4" x14ac:dyDescent="0.25">
      <c r="A72" s="61"/>
    </row>
  </sheetData>
  <mergeCells count="4">
    <mergeCell ref="A1:D1"/>
    <mergeCell ref="A2:D2"/>
    <mergeCell ref="A3:D3"/>
    <mergeCell ref="A4:D4"/>
  </mergeCells>
  <printOptions horizontalCentered="1" verticalCentered="1"/>
  <pageMargins left="0.2" right="0.2" top="0.5" bottom="0.5" header="0.3" footer="0.3"/>
  <pageSetup scale="5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As of 1-1-26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McKenzie Hart</dc:creator>
  <cp:lastModifiedBy>Shana M. Yorkey</cp:lastModifiedBy>
  <cp:lastPrinted>2025-09-12T17:21:17Z</cp:lastPrinted>
  <dcterms:created xsi:type="dcterms:W3CDTF">2024-07-10T18:34:16Z</dcterms:created>
  <dcterms:modified xsi:type="dcterms:W3CDTF">2025-09-12T17:21:20Z</dcterms:modified>
</cp:coreProperties>
</file>